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\Downloads\"/>
    </mc:Choice>
  </mc:AlternateContent>
  <xr:revisionPtr revIDLastSave="0" documentId="13_ncr:1_{DA2F01F0-1F2D-4D92-AAE3-42BB713385E1}" xr6:coauthVersionLast="47" xr6:coauthVersionMax="47" xr10:uidLastSave="{00000000-0000-0000-0000-000000000000}"/>
  <bookViews>
    <workbookView xWindow="-110" yWindow="-110" windowWidth="19420" windowHeight="10300" xr2:uid="{CF56FF32-EEE0-41F9-A3E3-B982769A7CDD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2" l="1"/>
  <c r="J14" i="2"/>
  <c r="G14" i="2"/>
  <c r="K14" i="2" s="1"/>
  <c r="G15" i="2"/>
  <c r="G16" i="2"/>
  <c r="G17" i="2"/>
  <c r="K17" i="2" s="1"/>
  <c r="AA5" i="2"/>
  <c r="AA6" i="2"/>
  <c r="AA7" i="2"/>
  <c r="AA8" i="2"/>
  <c r="AA4" i="2"/>
  <c r="G13" i="2" s="1"/>
  <c r="V4" i="2"/>
  <c r="F13" i="2" s="1"/>
  <c r="J13" i="2" s="1"/>
  <c r="V5" i="2"/>
  <c r="F14" i="2" s="1"/>
  <c r="V6" i="2"/>
  <c r="F15" i="2" s="1"/>
  <c r="J15" i="2" s="1"/>
  <c r="V7" i="2"/>
  <c r="F16" i="2" s="1"/>
  <c r="J16" i="2" s="1"/>
  <c r="V8" i="2"/>
  <c r="F17" i="2" s="1"/>
  <c r="J17" i="2" s="1"/>
  <c r="Q5" i="2"/>
  <c r="E14" i="2" s="1"/>
  <c r="Q6" i="2"/>
  <c r="E15" i="2" s="1"/>
  <c r="Q7" i="2"/>
  <c r="E16" i="2" s="1"/>
  <c r="Q8" i="2"/>
  <c r="E17" i="2" s="1"/>
  <c r="Q4" i="2"/>
  <c r="E13" i="2" s="1"/>
  <c r="K13" i="2" l="1"/>
  <c r="K15" i="2"/>
  <c r="L8" i="2"/>
  <c r="D17" i="2" s="1"/>
  <c r="L7" i="2"/>
  <c r="D16" i="2" s="1"/>
  <c r="L6" i="2"/>
  <c r="D15" i="2" s="1"/>
  <c r="L5" i="2"/>
  <c r="D14" i="2" s="1"/>
  <c r="L4" i="2"/>
  <c r="D13" i="2" s="1"/>
  <c r="G8" i="2"/>
  <c r="C17" i="2" s="1"/>
  <c r="H17" i="2" l="1"/>
  <c r="I13" i="2"/>
  <c r="I14" i="2"/>
  <c r="I15" i="2"/>
  <c r="I16" i="2"/>
  <c r="I17" i="2"/>
  <c r="D4" i="2"/>
  <c r="D5" i="2"/>
  <c r="D6" i="2"/>
  <c r="D7" i="2"/>
  <c r="C4" i="2"/>
  <c r="C5" i="2"/>
  <c r="C6" i="2"/>
  <c r="C7" i="2"/>
  <c r="G7" i="2" l="1"/>
  <c r="C16" i="2" s="1"/>
  <c r="H16" i="2" s="1"/>
  <c r="G5" i="2"/>
  <c r="C14" i="2" s="1"/>
  <c r="H14" i="2" s="1"/>
  <c r="G4" i="2"/>
  <c r="C13" i="2" s="1"/>
  <c r="H13" i="2" s="1"/>
  <c r="G6" i="2"/>
  <c r="C15" i="2" s="1"/>
  <c r="H15" i="2" s="1"/>
</calcChain>
</file>

<file path=xl/sharedStrings.xml><?xml version="1.0" encoding="utf-8"?>
<sst xmlns="http://schemas.openxmlformats.org/spreadsheetml/2006/main" count="45" uniqueCount="19">
  <si>
    <t>Item Description</t>
  </si>
  <si>
    <t>Q1</t>
  </si>
  <si>
    <t>S/N0</t>
  </si>
  <si>
    <t>Volume of Goods/Cargos (Tons)</t>
  </si>
  <si>
    <t>Quantity of Passengers (Number)</t>
  </si>
  <si>
    <t xml:space="preserve">Revenue Generated from Passengers (=N=) </t>
  </si>
  <si>
    <t xml:space="preserve">Revenue Generated from Goods/Cargos (=N=) </t>
  </si>
  <si>
    <t xml:space="preserve">Other Income Receipts (=N=) </t>
  </si>
  <si>
    <t>Nigerian Railway Corporation</t>
  </si>
  <si>
    <t>Q2</t>
  </si>
  <si>
    <t>Q3</t>
  </si>
  <si>
    <t>Q4</t>
  </si>
  <si>
    <t xml:space="preserve">Q2 </t>
  </si>
  <si>
    <t>Annual</t>
  </si>
  <si>
    <t>Growth Rate</t>
  </si>
  <si>
    <t>QoQ</t>
  </si>
  <si>
    <t>YoY</t>
  </si>
  <si>
    <t>NB: Revised Q1, Q2, Q3 2021 &amp; Q1, Q2 2022 figures</t>
  </si>
  <si>
    <t>Q4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</si>
</sst>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9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4" fillId="0" borderId="1" xfId="0" applyNumberFormat="1" applyFont="1" applyBorder="1"/>
    <xf numFmtId="3" fontId="0" fillId="0" borderId="1" xfId="0" applyNumberFormat="1" applyBorder="1" applyAlignment="1">
      <alignment vertical="center" wrapText="1"/>
    </xf>
    <xf numFmtId="3" fontId="0" fillId="0" borderId="3" xfId="0" applyNumberFormat="1" applyBorder="1"/>
    <xf numFmtId="43" fontId="0" fillId="0" borderId="1" xfId="1" applyFont="1" applyBorder="1"/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/>
    <xf numFmtId="4" fontId="0" fillId="0" borderId="1" xfId="1" applyNumberFormat="1" applyFont="1" applyBorder="1"/>
    <xf numFmtId="3" fontId="0" fillId="0" borderId="1" xfId="1" applyNumberFormat="1" applyFont="1" applyBorder="1"/>
    <xf numFmtId="3" fontId="4" fillId="0" borderId="1" xfId="0" applyNumberFormat="1" applyFont="1" applyBorder="1"/>
    <xf numFmtId="43" fontId="0" fillId="0" borderId="0" xfId="0" applyNumberFormat="1"/>
    <xf numFmtId="0" fontId="1" fillId="0" borderId="0" xfId="0" applyFont="1"/>
    <xf numFmtId="165" fontId="0" fillId="0" borderId="1" xfId="1" applyNumberFormat="1" applyFont="1" applyBorder="1"/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43" fontId="0" fillId="0" borderId="1" xfId="0" applyNumberFormat="1" applyBorder="1"/>
    <xf numFmtId="0" fontId="1" fillId="3" borderId="1" xfId="0" applyFont="1" applyFill="1" applyBorder="1" applyAlignment="1">
      <alignment horizontal="center"/>
    </xf>
  </cellXfs>
  <cellStyles count="3">
    <cellStyle name="Comma" xfId="1" builtinId="3"/>
    <cellStyle name="Comma 2" xfId="2" xr:uid="{07F37F8F-2D4B-4A16-8E74-A46CC5298D6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C9E5-3B91-44DD-A218-3DC6F7505B7E}">
  <dimension ref="A1:AC22"/>
  <sheetViews>
    <sheetView tabSelected="1" zoomScale="90" zoomScaleNormal="90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G14" sqref="AG14"/>
    </sheetView>
  </sheetViews>
  <sheetFormatPr defaultRowHeight="14.5" x14ac:dyDescent="0.35"/>
  <cols>
    <col min="1" max="1" width="5.453125" bestFit="1" customWidth="1"/>
    <col min="2" max="2" width="41.54296875" bestFit="1" customWidth="1"/>
    <col min="3" max="3" width="14.81640625" bestFit="1" customWidth="1"/>
    <col min="4" max="8" width="16.54296875" bestFit="1" customWidth="1"/>
    <col min="9" max="11" width="14.81640625" bestFit="1" customWidth="1"/>
    <col min="12" max="12" width="16.54296875" bestFit="1" customWidth="1"/>
    <col min="13" max="13" width="14.81640625" bestFit="1" customWidth="1"/>
    <col min="14" max="18" width="16.54296875" bestFit="1" customWidth="1"/>
    <col min="19" max="19" width="14.81640625" bestFit="1" customWidth="1"/>
    <col min="20" max="20" width="13.1796875" customWidth="1"/>
    <col min="21" max="21" width="14.81640625" customWidth="1"/>
    <col min="22" max="23" width="16.54296875" bestFit="1" customWidth="1"/>
    <col min="24" max="26" width="16.54296875" customWidth="1"/>
    <col min="27" max="27" width="15" customWidth="1"/>
    <col min="28" max="28" width="9.54296875" customWidth="1"/>
  </cols>
  <sheetData>
    <row r="1" spans="1:29" ht="21" x14ac:dyDescent="0.5">
      <c r="A1" s="20" t="s">
        <v>8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9" ht="15.65" customHeight="1" x14ac:dyDescent="0.35">
      <c r="A2" s="22" t="s">
        <v>2</v>
      </c>
      <c r="B2" s="23" t="s">
        <v>0</v>
      </c>
      <c r="C2" s="22">
        <v>2019</v>
      </c>
      <c r="D2" s="24"/>
      <c r="E2" s="24"/>
      <c r="F2" s="24"/>
      <c r="G2" s="3"/>
      <c r="H2" s="22">
        <v>2020</v>
      </c>
      <c r="I2" s="24"/>
      <c r="J2" s="24"/>
      <c r="K2" s="24"/>
      <c r="L2" s="3"/>
      <c r="M2" s="22">
        <v>2021</v>
      </c>
      <c r="N2" s="22"/>
      <c r="O2" s="22"/>
      <c r="P2" s="22"/>
      <c r="Q2" s="4"/>
      <c r="R2" s="22">
        <v>2022</v>
      </c>
      <c r="S2" s="22"/>
      <c r="T2" s="22"/>
      <c r="U2" s="22"/>
      <c r="V2" s="4"/>
      <c r="W2" s="22">
        <v>2023</v>
      </c>
      <c r="X2" s="22"/>
      <c r="Y2" s="22"/>
      <c r="Z2" s="22"/>
      <c r="AA2" s="4"/>
      <c r="AB2" s="28" t="s">
        <v>18</v>
      </c>
      <c r="AC2" s="28"/>
    </row>
    <row r="3" spans="1:29" x14ac:dyDescent="0.35">
      <c r="A3" s="22"/>
      <c r="B3" s="23"/>
      <c r="C3" s="6" t="s">
        <v>1</v>
      </c>
      <c r="D3" s="6" t="s">
        <v>9</v>
      </c>
      <c r="E3" s="6" t="s">
        <v>10</v>
      </c>
      <c r="F3" s="6" t="s">
        <v>11</v>
      </c>
      <c r="G3" s="6" t="s">
        <v>13</v>
      </c>
      <c r="H3" s="2" t="s">
        <v>1</v>
      </c>
      <c r="I3" s="6" t="s">
        <v>9</v>
      </c>
      <c r="J3" s="6" t="s">
        <v>10</v>
      </c>
      <c r="K3" s="6" t="s">
        <v>11</v>
      </c>
      <c r="L3" s="6" t="s">
        <v>13</v>
      </c>
      <c r="M3" s="2" t="s">
        <v>1</v>
      </c>
      <c r="N3" s="2" t="s">
        <v>12</v>
      </c>
      <c r="O3" s="6" t="s">
        <v>10</v>
      </c>
      <c r="P3" s="6" t="s">
        <v>11</v>
      </c>
      <c r="Q3" s="6" t="s">
        <v>13</v>
      </c>
      <c r="R3" s="2" t="s">
        <v>1</v>
      </c>
      <c r="S3" s="2" t="s">
        <v>12</v>
      </c>
      <c r="T3" s="6" t="s">
        <v>10</v>
      </c>
      <c r="U3" s="6" t="s">
        <v>11</v>
      </c>
      <c r="V3" s="6" t="s">
        <v>13</v>
      </c>
      <c r="W3" s="19" t="s">
        <v>1</v>
      </c>
      <c r="X3" s="19" t="s">
        <v>9</v>
      </c>
      <c r="Y3" s="19" t="s">
        <v>10</v>
      </c>
      <c r="Z3" s="6" t="s">
        <v>11</v>
      </c>
      <c r="AA3" s="6" t="s">
        <v>13</v>
      </c>
      <c r="AB3" s="6" t="s">
        <v>15</v>
      </c>
      <c r="AC3" s="6" t="s">
        <v>16</v>
      </c>
    </row>
    <row r="4" spans="1:29" x14ac:dyDescent="0.35">
      <c r="A4" s="3">
        <v>1</v>
      </c>
      <c r="B4" s="4" t="s">
        <v>4</v>
      </c>
      <c r="C4" s="5">
        <f>230270+222613+271112</f>
        <v>723995</v>
      </c>
      <c r="D4" s="5">
        <f>239238+244730+264377</f>
        <v>748345</v>
      </c>
      <c r="E4" s="5">
        <v>815262</v>
      </c>
      <c r="F4" s="5">
        <v>602509</v>
      </c>
      <c r="G4" s="5">
        <f>SUM(C4:F4)</f>
        <v>2890111</v>
      </c>
      <c r="H4" s="5">
        <v>647055</v>
      </c>
      <c r="I4" s="5">
        <v>108238.2236916601</v>
      </c>
      <c r="J4" s="5">
        <v>130258</v>
      </c>
      <c r="K4" s="5">
        <v>134817.03</v>
      </c>
      <c r="L4" s="5">
        <f>SUM(H4:K4)</f>
        <v>1020368.2536916601</v>
      </c>
      <c r="M4" s="5">
        <v>424460</v>
      </c>
      <c r="N4" s="14">
        <v>565385</v>
      </c>
      <c r="O4" s="15">
        <v>696841</v>
      </c>
      <c r="P4" s="8">
        <v>1027772</v>
      </c>
      <c r="Q4" s="5">
        <f>SUM(M4:P4)</f>
        <v>2714458</v>
      </c>
      <c r="R4" s="14">
        <v>953099</v>
      </c>
      <c r="S4" s="14">
        <v>422393</v>
      </c>
      <c r="T4" s="14">
        <v>500348</v>
      </c>
      <c r="U4" s="14">
        <v>1337108</v>
      </c>
      <c r="V4" s="5">
        <f>SUM(R4:U4)</f>
        <v>3212948</v>
      </c>
      <c r="W4" s="18">
        <v>441725</v>
      </c>
      <c r="X4" s="18">
        <v>474117</v>
      </c>
      <c r="Y4" s="18">
        <v>594348</v>
      </c>
      <c r="Z4" s="18">
        <v>672198</v>
      </c>
      <c r="AA4" s="5">
        <f>SUM(W4:Z4)</f>
        <v>2182388</v>
      </c>
      <c r="AB4" s="27">
        <v>13.098386803690776</v>
      </c>
      <c r="AC4" s="27">
        <v>-49.727471528103941</v>
      </c>
    </row>
    <row r="5" spans="1:29" x14ac:dyDescent="0.35">
      <c r="A5" s="3">
        <v>2</v>
      </c>
      <c r="B5" s="4" t="s">
        <v>3</v>
      </c>
      <c r="C5" s="5">
        <f>16357+16319+21423</f>
        <v>54099</v>
      </c>
      <c r="D5" s="5">
        <f>24515+21731+33504</f>
        <v>79750</v>
      </c>
      <c r="E5" s="5">
        <v>55630</v>
      </c>
      <c r="F5" s="5">
        <v>10634</v>
      </c>
      <c r="G5" s="5">
        <f t="shared" ref="G5:G8" si="0">SUM(C5:F5)</f>
        <v>200113</v>
      </c>
      <c r="H5" s="5">
        <v>18484</v>
      </c>
      <c r="I5" s="5">
        <v>8691.1313518220995</v>
      </c>
      <c r="J5" s="5">
        <v>24528</v>
      </c>
      <c r="K5" s="5">
        <v>35736.480000000003</v>
      </c>
      <c r="L5" s="5">
        <f t="shared" ref="L5:L8" si="1">SUM(H5:K5)</f>
        <v>87439.611351822095</v>
      </c>
      <c r="M5" s="5">
        <v>9071</v>
      </c>
      <c r="N5" s="5">
        <v>27695</v>
      </c>
      <c r="O5" s="1">
        <v>51726</v>
      </c>
      <c r="P5" s="8">
        <v>53946</v>
      </c>
      <c r="Q5" s="5">
        <f t="shared" ref="Q5:Q8" si="2">SUM(M5:P5)</f>
        <v>142438</v>
      </c>
      <c r="R5" s="14">
        <v>39379</v>
      </c>
      <c r="S5" s="14">
        <v>31197</v>
      </c>
      <c r="T5" s="14">
        <v>33312</v>
      </c>
      <c r="U5" s="14">
        <v>53136</v>
      </c>
      <c r="V5" s="5">
        <f t="shared" ref="V5:V8" si="3">SUM(R5:U5)</f>
        <v>157024</v>
      </c>
      <c r="W5" s="18">
        <v>59966</v>
      </c>
      <c r="X5" s="18">
        <v>56029</v>
      </c>
      <c r="Y5" s="18">
        <v>81963</v>
      </c>
      <c r="Z5" s="18">
        <v>119286</v>
      </c>
      <c r="AA5" s="5">
        <f t="shared" ref="AA5:AA8" si="4">SUM(W5:Z5)</f>
        <v>317244</v>
      </c>
      <c r="AB5" s="27">
        <v>45.536400570989358</v>
      </c>
      <c r="AC5" s="27">
        <v>124.49186991869921</v>
      </c>
    </row>
    <row r="6" spans="1:29" x14ac:dyDescent="0.35">
      <c r="A6" s="3">
        <v>3</v>
      </c>
      <c r="B6" s="4" t="s">
        <v>5</v>
      </c>
      <c r="C6" s="12">
        <f>197483449+181168793+244727827-102585926</f>
        <v>520794143</v>
      </c>
      <c r="D6" s="12">
        <f>173173342+184183839+207791230-131268873</f>
        <v>433879538</v>
      </c>
      <c r="E6" s="12">
        <v>745660339</v>
      </c>
      <c r="F6" s="12">
        <v>712542870</v>
      </c>
      <c r="G6" s="12">
        <f t="shared" si="0"/>
        <v>2412876890</v>
      </c>
      <c r="H6" s="12">
        <v>640522844</v>
      </c>
      <c r="I6" s="12">
        <v>320337678.11483657</v>
      </c>
      <c r="J6" s="12">
        <v>385506560</v>
      </c>
      <c r="K6" s="12">
        <v>398999289.60000002</v>
      </c>
      <c r="L6" s="12">
        <f t="shared" si="1"/>
        <v>1745366371.7148366</v>
      </c>
      <c r="M6" s="12">
        <v>892467526</v>
      </c>
      <c r="N6" s="12">
        <v>1083851021</v>
      </c>
      <c r="O6" s="7">
        <v>1811482421</v>
      </c>
      <c r="P6" s="11">
        <v>1909711127</v>
      </c>
      <c r="Q6" s="5">
        <f t="shared" si="2"/>
        <v>5697512095</v>
      </c>
      <c r="R6" s="13">
        <v>2077836686</v>
      </c>
      <c r="S6" s="14">
        <v>598736300</v>
      </c>
      <c r="T6" s="14">
        <v>715091714</v>
      </c>
      <c r="U6" s="14">
        <v>1154677356</v>
      </c>
      <c r="V6" s="5">
        <f t="shared" si="3"/>
        <v>4546342056</v>
      </c>
      <c r="W6" s="18">
        <v>768438658</v>
      </c>
      <c r="X6" s="18">
        <v>1100941295</v>
      </c>
      <c r="Y6" s="18">
        <v>1489200327.5799999</v>
      </c>
      <c r="Z6" s="18">
        <v>1067915479</v>
      </c>
      <c r="AA6" s="5">
        <f t="shared" si="4"/>
        <v>4426495759.5799999</v>
      </c>
      <c r="AB6" s="27">
        <v>-28.289333595877043</v>
      </c>
      <c r="AC6" s="27">
        <v>-7.5139498102359976</v>
      </c>
    </row>
    <row r="7" spans="1:29" x14ac:dyDescent="0.35">
      <c r="A7" s="3">
        <v>4</v>
      </c>
      <c r="B7" s="4" t="s">
        <v>6</v>
      </c>
      <c r="C7" s="12">
        <f>19070479+32534060+50981387</f>
        <v>102585926</v>
      </c>
      <c r="D7" s="12">
        <f>45606290+32502042+53160541</f>
        <v>131268873</v>
      </c>
      <c r="E7" s="12">
        <v>111425950</v>
      </c>
      <c r="F7" s="12">
        <v>17600000</v>
      </c>
      <c r="G7" s="12">
        <f t="shared" si="0"/>
        <v>362880749</v>
      </c>
      <c r="H7" s="12">
        <v>52705000</v>
      </c>
      <c r="I7" s="12">
        <v>66293398.379528649</v>
      </c>
      <c r="J7" s="12">
        <v>79780000</v>
      </c>
      <c r="K7" s="12">
        <v>82572300</v>
      </c>
      <c r="L7" s="12">
        <f t="shared" si="1"/>
        <v>281350698.37952864</v>
      </c>
      <c r="M7" s="12">
        <v>18895032</v>
      </c>
      <c r="N7" s="12">
        <v>75218590</v>
      </c>
      <c r="O7" s="1">
        <v>109562495</v>
      </c>
      <c r="P7" s="11">
        <v>96129767</v>
      </c>
      <c r="Q7" s="5">
        <f t="shared" si="2"/>
        <v>299805884</v>
      </c>
      <c r="R7" s="13">
        <v>90961555</v>
      </c>
      <c r="S7" s="14">
        <v>91704896</v>
      </c>
      <c r="T7" s="14">
        <v>101844743</v>
      </c>
      <c r="U7" s="14">
        <v>157233800</v>
      </c>
      <c r="V7" s="5">
        <f t="shared" si="3"/>
        <v>441744994</v>
      </c>
      <c r="W7" s="18">
        <v>181270800</v>
      </c>
      <c r="X7" s="18">
        <v>188028350</v>
      </c>
      <c r="Y7" s="18">
        <v>286775780</v>
      </c>
      <c r="Z7" s="18">
        <v>423215481</v>
      </c>
      <c r="AA7" s="5">
        <f t="shared" si="4"/>
        <v>1079290411</v>
      </c>
      <c r="AB7" s="27">
        <v>47.577135349435707</v>
      </c>
      <c r="AC7" s="27">
        <v>169.16317038702874</v>
      </c>
    </row>
    <row r="8" spans="1:29" x14ac:dyDescent="0.35">
      <c r="A8" s="3">
        <v>5</v>
      </c>
      <c r="B8" s="4" t="s">
        <v>7</v>
      </c>
      <c r="C8" s="12">
        <v>7255000</v>
      </c>
      <c r="D8" s="12">
        <v>32940208</v>
      </c>
      <c r="E8" s="12">
        <v>11744800</v>
      </c>
      <c r="F8" s="12">
        <v>12638608</v>
      </c>
      <c r="G8" s="12">
        <f t="shared" si="0"/>
        <v>64578616</v>
      </c>
      <c r="H8" s="12">
        <v>5188050</v>
      </c>
      <c r="I8" s="12">
        <v>0</v>
      </c>
      <c r="J8" s="12">
        <v>0</v>
      </c>
      <c r="K8" s="12">
        <v>0</v>
      </c>
      <c r="L8" s="12">
        <f t="shared" si="1"/>
        <v>5188050</v>
      </c>
      <c r="M8" s="12">
        <v>8052183</v>
      </c>
      <c r="N8" s="12">
        <v>4566800</v>
      </c>
      <c r="O8" s="7">
        <v>14614200</v>
      </c>
      <c r="P8" s="11">
        <v>11187000</v>
      </c>
      <c r="Q8" s="5">
        <f t="shared" si="2"/>
        <v>38420183</v>
      </c>
      <c r="R8" s="13">
        <v>57922411</v>
      </c>
      <c r="S8" s="14">
        <v>49728630</v>
      </c>
      <c r="T8" s="14">
        <v>117981711</v>
      </c>
      <c r="U8" s="14">
        <v>382167910</v>
      </c>
      <c r="V8" s="5">
        <f t="shared" si="3"/>
        <v>607800662</v>
      </c>
      <c r="W8" s="18">
        <v>34165347</v>
      </c>
      <c r="X8" s="18">
        <v>18743939</v>
      </c>
      <c r="Y8" s="18">
        <v>119216013.75</v>
      </c>
      <c r="Z8" s="18">
        <v>393718250</v>
      </c>
      <c r="AA8" s="5">
        <f t="shared" si="4"/>
        <v>565843549.75</v>
      </c>
      <c r="AB8" s="27">
        <v>230.25617751793015</v>
      </c>
      <c r="AC8" s="27">
        <v>3.02232073854658</v>
      </c>
    </row>
    <row r="9" spans="1:29" x14ac:dyDescent="0.3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9" x14ac:dyDescent="0.35"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  <c r="O10" s="1"/>
      <c r="V10" s="1"/>
    </row>
    <row r="11" spans="1:29" x14ac:dyDescent="0.35">
      <c r="A11" s="22" t="s">
        <v>2</v>
      </c>
      <c r="B11" s="23" t="s">
        <v>0</v>
      </c>
      <c r="C11" s="4"/>
      <c r="D11" s="4"/>
      <c r="E11" s="4"/>
      <c r="F11" s="4"/>
      <c r="G11" s="4"/>
      <c r="H11" s="25" t="s">
        <v>14</v>
      </c>
      <c r="I11" s="25"/>
      <c r="J11" s="25"/>
      <c r="K11" s="25"/>
      <c r="M11" s="1"/>
      <c r="N11" s="1"/>
      <c r="O11" s="1"/>
      <c r="V11" s="1"/>
    </row>
    <row r="12" spans="1:29" x14ac:dyDescent="0.35">
      <c r="A12" s="22"/>
      <c r="B12" s="23"/>
      <c r="C12" s="2">
        <v>2019</v>
      </c>
      <c r="D12" s="2">
        <v>2020</v>
      </c>
      <c r="E12" s="2">
        <v>2021</v>
      </c>
      <c r="F12" s="2">
        <v>2022</v>
      </c>
      <c r="G12" s="26">
        <v>2023</v>
      </c>
      <c r="H12" s="2">
        <v>2020</v>
      </c>
      <c r="I12" s="2">
        <v>2021</v>
      </c>
      <c r="J12" s="2">
        <v>2022</v>
      </c>
      <c r="K12" s="26">
        <v>2023</v>
      </c>
      <c r="M12" s="1"/>
      <c r="N12" s="1"/>
      <c r="O12" s="1"/>
      <c r="V12" s="1"/>
    </row>
    <row r="13" spans="1:29" x14ac:dyDescent="0.35">
      <c r="A13" s="3">
        <v>1</v>
      </c>
      <c r="B13" s="4" t="s">
        <v>4</v>
      </c>
      <c r="C13" s="9">
        <f>G4</f>
        <v>2890111</v>
      </c>
      <c r="D13" s="9">
        <f>L4</f>
        <v>1020368.2536916601</v>
      </c>
      <c r="E13" s="5">
        <f>Q4</f>
        <v>2714458</v>
      </c>
      <c r="F13" s="5">
        <f>V4</f>
        <v>3212948</v>
      </c>
      <c r="G13" s="5">
        <f>AA4</f>
        <v>2182388</v>
      </c>
      <c r="H13" s="10">
        <f>(D13/C13-1)*100</f>
        <v>-64.694496035215948</v>
      </c>
      <c r="I13" s="10">
        <f>(E13/D13-1)*100</f>
        <v>166.02728869495661</v>
      </c>
      <c r="J13" s="10">
        <f>(F13/E13-1)*100</f>
        <v>18.364255405683206</v>
      </c>
      <c r="K13" s="10">
        <f>(G13/F13-1)*100</f>
        <v>-32.07521565864122</v>
      </c>
      <c r="M13" s="1"/>
      <c r="N13" s="1"/>
      <c r="O13" s="1"/>
      <c r="V13" s="1"/>
    </row>
    <row r="14" spans="1:29" x14ac:dyDescent="0.35">
      <c r="A14" s="3">
        <v>2</v>
      </c>
      <c r="B14" s="4" t="s">
        <v>3</v>
      </c>
      <c r="C14" s="5">
        <f t="shared" ref="C14:C17" si="5">G5</f>
        <v>200113</v>
      </c>
      <c r="D14" s="5">
        <f t="shared" ref="D14:D17" si="6">L5</f>
        <v>87439.611351822095</v>
      </c>
      <c r="E14" s="5">
        <f t="shared" ref="E14:E17" si="7">Q5</f>
        <v>142438</v>
      </c>
      <c r="F14" s="5">
        <f t="shared" ref="F14:F17" si="8">V5</f>
        <v>157024</v>
      </c>
      <c r="G14" s="5">
        <f t="shared" ref="G14:G17" si="9">AA5</f>
        <v>317244</v>
      </c>
      <c r="H14" s="10">
        <f>(D14/C14-1)*100</f>
        <v>-56.30488206572182</v>
      </c>
      <c r="I14" s="10">
        <f>(E14/D14-1)*100</f>
        <v>62.898711233843827</v>
      </c>
      <c r="J14" s="10">
        <f t="shared" ref="J14:J16" si="10">(F14/E14-1)*100</f>
        <v>10.240244878473437</v>
      </c>
      <c r="K14" s="10">
        <f t="shared" ref="K14:K16" si="11">(G14/F14-1)*100</f>
        <v>102.0353576523334</v>
      </c>
      <c r="M14" s="16"/>
      <c r="N14" s="16"/>
      <c r="V14" s="1"/>
    </row>
    <row r="15" spans="1:29" x14ac:dyDescent="0.35">
      <c r="A15" s="3">
        <v>3</v>
      </c>
      <c r="B15" s="4" t="s">
        <v>5</v>
      </c>
      <c r="C15" s="5">
        <f t="shared" si="5"/>
        <v>2412876890</v>
      </c>
      <c r="D15" s="5">
        <f t="shared" si="6"/>
        <v>1745366371.7148366</v>
      </c>
      <c r="E15" s="5">
        <f t="shared" si="7"/>
        <v>5697512095</v>
      </c>
      <c r="F15" s="5">
        <f t="shared" si="8"/>
        <v>4546342056</v>
      </c>
      <c r="G15" s="5">
        <f t="shared" si="9"/>
        <v>4426495759.5799999</v>
      </c>
      <c r="H15" s="10">
        <f>(D15/C15-1)*100</f>
        <v>-27.664507917980163</v>
      </c>
      <c r="I15" s="10">
        <f>(E15/D15-1)*100</f>
        <v>226.43645410689035</v>
      </c>
      <c r="J15" s="10">
        <f t="shared" si="10"/>
        <v>-20.204784470931425</v>
      </c>
      <c r="K15" s="10">
        <f t="shared" si="11"/>
        <v>-2.6361038158541961</v>
      </c>
    </row>
    <row r="16" spans="1:29" x14ac:dyDescent="0.35">
      <c r="A16" s="3">
        <v>4</v>
      </c>
      <c r="B16" s="4" t="s">
        <v>6</v>
      </c>
      <c r="C16" s="5">
        <f t="shared" si="5"/>
        <v>362880749</v>
      </c>
      <c r="D16" s="5">
        <f t="shared" si="6"/>
        <v>281350698.37952864</v>
      </c>
      <c r="E16" s="5">
        <f t="shared" si="7"/>
        <v>299805884</v>
      </c>
      <c r="F16" s="5">
        <f t="shared" si="8"/>
        <v>441744994</v>
      </c>
      <c r="G16" s="5">
        <f t="shared" si="9"/>
        <v>1079290411</v>
      </c>
      <c r="H16" s="10">
        <f>(D16/C16-1)*100</f>
        <v>-22.46744993917309</v>
      </c>
      <c r="I16" s="10">
        <f>(E16/D16-1)*100</f>
        <v>6.5594952231382786</v>
      </c>
      <c r="J16" s="10">
        <f t="shared" si="10"/>
        <v>47.343670546506011</v>
      </c>
      <c r="K16" s="10">
        <f t="shared" si="11"/>
        <v>144.32431055460927</v>
      </c>
    </row>
    <row r="17" spans="1:18" x14ac:dyDescent="0.35">
      <c r="A17" s="3">
        <v>5</v>
      </c>
      <c r="B17" s="4" t="s">
        <v>7</v>
      </c>
      <c r="C17" s="5">
        <f t="shared" si="5"/>
        <v>64578616</v>
      </c>
      <c r="D17" s="5">
        <f t="shared" si="6"/>
        <v>5188050</v>
      </c>
      <c r="E17" s="5">
        <f t="shared" si="7"/>
        <v>38420183</v>
      </c>
      <c r="F17" s="5">
        <f t="shared" si="8"/>
        <v>607800662</v>
      </c>
      <c r="G17" s="5">
        <f t="shared" si="9"/>
        <v>565843549.75</v>
      </c>
      <c r="H17" s="10">
        <f>(D17/C17-1)*100</f>
        <v>-91.966303520657675</v>
      </c>
      <c r="I17" s="10">
        <f>(E17/D17-1)*100</f>
        <v>640.55151742947737</v>
      </c>
      <c r="J17" s="10">
        <f>(F17/E17-1)*100</f>
        <v>1481.9827354804636</v>
      </c>
      <c r="K17" s="10">
        <f>(G17/F17-1)*100</f>
        <v>-6.9031040723019128</v>
      </c>
    </row>
    <row r="18" spans="1:18" x14ac:dyDescent="0.35">
      <c r="J18" s="1"/>
      <c r="R18" s="1"/>
    </row>
    <row r="19" spans="1:18" x14ac:dyDescent="0.35">
      <c r="B19" s="17" t="s">
        <v>17</v>
      </c>
      <c r="R19" s="1"/>
    </row>
    <row r="20" spans="1:18" x14ac:dyDescent="0.35">
      <c r="R20" s="1"/>
    </row>
    <row r="21" spans="1:18" x14ac:dyDescent="0.35">
      <c r="R21" s="1"/>
    </row>
    <row r="22" spans="1:18" x14ac:dyDescent="0.35">
      <c r="R22" s="1"/>
    </row>
  </sheetData>
  <mergeCells count="12">
    <mergeCell ref="AB2:AC2"/>
    <mergeCell ref="R2:U2"/>
    <mergeCell ref="H2:K2"/>
    <mergeCell ref="A2:A3"/>
    <mergeCell ref="W2:Z2"/>
    <mergeCell ref="A1:M1"/>
    <mergeCell ref="M2:P2"/>
    <mergeCell ref="B11:B12"/>
    <mergeCell ref="A11:A12"/>
    <mergeCell ref="B2:B3"/>
    <mergeCell ref="C2:F2"/>
    <mergeCell ref="H11:K11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2021-06-17T13:11:41Z</dcterms:created>
  <dcterms:modified xsi:type="dcterms:W3CDTF">2024-03-08T16:07:40Z</dcterms:modified>
</cp:coreProperties>
</file>